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i unidad\3. Trabajos\8. Senamhi  Análisis de datos en R\4. Curso R\Módulo 3\"/>
    </mc:Choice>
  </mc:AlternateContent>
  <xr:revisionPtr revIDLastSave="0" documentId="13_ncr:1_{459144EE-9780-4730-A924-27441EBCAF00}" xr6:coauthVersionLast="47" xr6:coauthVersionMax="47" xr10:uidLastSave="{00000000-0000-0000-0000-000000000000}"/>
  <bookViews>
    <workbookView xWindow="-108" yWindow="-108" windowWidth="23256" windowHeight="12456" xr2:uid="{800F2093-E26B-4AFD-9AFB-39503BD77706}"/>
  </bookViews>
  <sheets>
    <sheet name="Cálculo de muestra" sheetId="1" r:id="rId1"/>
    <sheet name="Factor de Expansión" sheetId="2" r:id="rId2"/>
  </sheets>
  <definedNames>
    <definedName name="_xlnm._FilterDatabase" localSheetId="0" hidden="1">'Cálculo de muestra'!$B$2:$S$16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J6" i="1"/>
  <c r="Q6" i="1"/>
  <c r="E7" i="1"/>
  <c r="J7" i="1"/>
  <c r="L7" i="1"/>
  <c r="M7" i="1"/>
  <c r="N7" i="1"/>
  <c r="P7" i="1" s="1"/>
  <c r="O7" i="1"/>
  <c r="Q7" i="1"/>
  <c r="E8" i="1"/>
  <c r="J8" i="1"/>
  <c r="L8" i="1"/>
  <c r="M8" i="1"/>
  <c r="N8" i="1"/>
  <c r="O8" i="1"/>
  <c r="P8" i="1"/>
  <c r="Q8" i="1"/>
  <c r="R8" i="1"/>
  <c r="E9" i="1"/>
  <c r="L9" i="1" s="1"/>
  <c r="M9" i="1" s="1"/>
  <c r="N9" i="1" s="1"/>
  <c r="J9" i="1"/>
  <c r="Q9" i="1"/>
  <c r="E10" i="1"/>
  <c r="J10" i="1"/>
  <c r="L10" i="1"/>
  <c r="M10" i="1"/>
  <c r="N10" i="1"/>
  <c r="R10" i="1" s="1"/>
  <c r="O10" i="1"/>
  <c r="P10" i="1"/>
  <c r="Q10" i="1"/>
  <c r="E11" i="1"/>
  <c r="J11" i="1"/>
  <c r="Q11" i="1"/>
  <c r="E12" i="1"/>
  <c r="J12" i="1"/>
  <c r="L12" i="1"/>
  <c r="M12" i="1"/>
  <c r="N12" i="1" s="1"/>
  <c r="Q12" i="1"/>
  <c r="E13" i="1"/>
  <c r="J13" i="1"/>
  <c r="L13" i="1"/>
  <c r="M13" i="1"/>
  <c r="N13" i="1"/>
  <c r="O13" i="1"/>
  <c r="P13" i="1"/>
  <c r="Q13" i="1"/>
  <c r="R13" i="1"/>
  <c r="E14" i="1"/>
  <c r="J14" i="1"/>
  <c r="Q14" i="1"/>
  <c r="F2" i="2"/>
  <c r="D12" i="2"/>
  <c r="E5" i="1"/>
  <c r="L5" i="1" s="1"/>
  <c r="M5" i="1" s="1"/>
  <c r="Q5" i="1"/>
  <c r="J15" i="1"/>
  <c r="D15" i="1"/>
  <c r="C15" i="1"/>
  <c r="J5" i="1"/>
  <c r="F8" i="1" l="1"/>
  <c r="O9" i="1"/>
  <c r="R9" i="1"/>
  <c r="P9" i="1"/>
  <c r="F11" i="1"/>
  <c r="O12" i="1"/>
  <c r="P12" i="1"/>
  <c r="R12" i="1"/>
  <c r="F6" i="1"/>
  <c r="L11" i="1"/>
  <c r="M11" i="1" s="1"/>
  <c r="N11" i="1" s="1"/>
  <c r="L14" i="1"/>
  <c r="M14" i="1" s="1"/>
  <c r="N14" i="1" s="1"/>
  <c r="R7" i="1"/>
  <c r="L6" i="1"/>
  <c r="M6" i="1" s="1"/>
  <c r="N6" i="1" s="1"/>
  <c r="N5" i="1"/>
  <c r="P5" i="1" s="1"/>
  <c r="E15" i="1"/>
  <c r="Q15" i="1"/>
  <c r="O14" i="1" l="1"/>
  <c r="P14" i="1"/>
  <c r="R14" i="1"/>
  <c r="R6" i="1"/>
  <c r="O6" i="1"/>
  <c r="P6" i="1"/>
  <c r="P11" i="1"/>
  <c r="R11" i="1"/>
  <c r="O11" i="1"/>
  <c r="M15" i="1"/>
  <c r="L17" i="1" s="1"/>
  <c r="M17" i="1" s="1"/>
  <c r="F5" i="1"/>
  <c r="F12" i="1"/>
  <c r="F9" i="1"/>
  <c r="F13" i="1"/>
  <c r="F7" i="1"/>
  <c r="F10" i="1"/>
  <c r="F14" i="1"/>
  <c r="O5" i="1"/>
  <c r="L15" i="1"/>
  <c r="F15" i="1"/>
  <c r="N15" i="1"/>
  <c r="R5" i="1"/>
  <c r="P15" i="1" l="1"/>
  <c r="O15" i="1"/>
  <c r="R15" i="1"/>
</calcChain>
</file>

<file path=xl/sharedStrings.xml><?xml version="1.0" encoding="utf-8"?>
<sst xmlns="http://schemas.openxmlformats.org/spreadsheetml/2006/main" count="44" uniqueCount="34">
  <si>
    <t>Marco Muestral</t>
  </si>
  <si>
    <t>Estrato Forzoso (A)</t>
  </si>
  <si>
    <t>MM No Forzoso</t>
  </si>
  <si>
    <t>Porcentaje</t>
  </si>
  <si>
    <t>Nivel de Confianza</t>
  </si>
  <si>
    <t>Z</t>
  </si>
  <si>
    <t>p</t>
  </si>
  <si>
    <t>q</t>
  </si>
  <si>
    <t>E</t>
  </si>
  <si>
    <t>N</t>
  </si>
  <si>
    <t>n</t>
  </si>
  <si>
    <t>reemplazo</t>
  </si>
  <si>
    <t>Muestra Total (Nt)</t>
  </si>
  <si>
    <t>Estrato No Forzoso (B)</t>
  </si>
  <si>
    <t>Total general</t>
  </si>
  <si>
    <t>Distritos</t>
  </si>
  <si>
    <t>Distrito 1</t>
  </si>
  <si>
    <t>Distrito 2</t>
  </si>
  <si>
    <t>Distrito 3</t>
  </si>
  <si>
    <t>Distrito 4</t>
  </si>
  <si>
    <t>Distrito 5</t>
  </si>
  <si>
    <t>Distrito 6</t>
  </si>
  <si>
    <t>Distrito 7</t>
  </si>
  <si>
    <t>Distrito 8</t>
  </si>
  <si>
    <t>Distrito 9</t>
  </si>
  <si>
    <t>Distrito 10</t>
  </si>
  <si>
    <t>Calculo de muestra - Agricultores en la provincia de San Lucas</t>
  </si>
  <si>
    <t>n ajustada</t>
  </si>
  <si>
    <t>ID</t>
  </si>
  <si>
    <t>ingresos</t>
  </si>
  <si>
    <t>sexo</t>
  </si>
  <si>
    <t>F</t>
  </si>
  <si>
    <t>M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</si>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</sst>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00"/>
    <numFmt numFmtId="166" formatCode="0.00000000"/>
    <numFmt numFmtId="167" formatCode="0.00000%"/>
    <numFmt numFmtId="168" formatCode="0.0"/>
    <numFmt numFmtId="169" formatCode="_-* #,##0_-;\-* #,##0_-;_-* &quot;-&quot;??_-;_-@_-"/>
  </numFmts>
  <fonts count="9" x14ac:knownFonts="1">
    <font>
      <sz val="9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2" borderId="0" xfId="1" applyFill="1"/>
    <xf numFmtId="0" fontId="3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0" borderId="0" xfId="1" applyFont="1"/>
    <xf numFmtId="166" fontId="2" fillId="0" borderId="0" xfId="1" applyNumberFormat="1"/>
    <xf numFmtId="167" fontId="0" fillId="0" borderId="0" xfId="2" applyNumberFormat="1" applyFont="1"/>
    <xf numFmtId="1" fontId="2" fillId="0" borderId="0" xfId="1" applyNumberFormat="1"/>
    <xf numFmtId="168" fontId="2" fillId="0" borderId="0" xfId="1" applyNumberFormat="1"/>
    <xf numFmtId="3" fontId="1" fillId="5" borderId="1" xfId="1" applyNumberFormat="1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horizontal="center" vertical="center"/>
    </xf>
    <xf numFmtId="169" fontId="2" fillId="0" borderId="0" xfId="1" applyNumberFormat="1"/>
    <xf numFmtId="169" fontId="0" fillId="2" borderId="0" xfId="3" applyNumberFormat="1" applyFont="1" applyFill="1"/>
    <xf numFmtId="3" fontId="2" fillId="0" borderId="0" xfId="1" applyNumberFormat="1" applyAlignment="1">
      <alignment horizontal="center"/>
    </xf>
    <xf numFmtId="1" fontId="2" fillId="0" borderId="0" xfId="1" applyNumberFormat="1" applyAlignment="1">
      <alignment horizontal="center"/>
    </xf>
    <xf numFmtId="3" fontId="2" fillId="0" borderId="0" xfId="1" applyNumberFormat="1" applyAlignment="1">
      <alignment horizontal="center" vertical="center"/>
    </xf>
    <xf numFmtId="1" fontId="2" fillId="0" borderId="0" xfId="1" applyNumberFormat="1" applyAlignment="1">
      <alignment horizontal="center" vertical="center"/>
    </xf>
    <xf numFmtId="1" fontId="2" fillId="2" borderId="0" xfId="1" applyNumberFormat="1" applyFill="1"/>
    <xf numFmtId="0" fontId="2" fillId="0" borderId="1" xfId="1" applyBorder="1" applyAlignment="1">
      <alignment vertical="center" wrapText="1"/>
    </xf>
    <xf numFmtId="3" fontId="2" fillId="0" borderId="1" xfId="1" applyNumberForma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3" fontId="2" fillId="2" borderId="1" xfId="1" applyNumberFormat="1" applyFill="1" applyBorder="1" applyAlignment="1">
      <alignment horizontal="center" vertical="center"/>
    </xf>
    <xf numFmtId="1" fontId="2" fillId="2" borderId="1" xfId="1" applyNumberFormat="1" applyFill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164" fontId="1" fillId="5" borderId="1" xfId="2" applyNumberFormat="1" applyFont="1" applyFill="1" applyBorder="1" applyAlignment="1">
      <alignment horizontal="center" vertical="center"/>
    </xf>
    <xf numFmtId="9" fontId="7" fillId="6" borderId="1" xfId="2" applyFont="1" applyFill="1" applyBorder="1" applyAlignment="1">
      <alignment horizontal="center" vertical="center"/>
    </xf>
    <xf numFmtId="165" fontId="2" fillId="6" borderId="1" xfId="1" applyNumberFormat="1" applyFill="1" applyBorder="1" applyAlignment="1">
      <alignment horizontal="center" vertical="center"/>
    </xf>
    <xf numFmtId="2" fontId="7" fillId="6" borderId="1" xfId="3" applyNumberFormat="1" applyFont="1" applyFill="1" applyBorder="1" applyAlignment="1">
      <alignment horizontal="center" vertical="center"/>
    </xf>
    <xf numFmtId="4" fontId="7" fillId="6" borderId="1" xfId="3" applyNumberFormat="1" applyFont="1" applyFill="1" applyBorder="1" applyAlignment="1">
      <alignment horizontal="center" vertical="center"/>
    </xf>
    <xf numFmtId="9" fontId="0" fillId="6" borderId="1" xfId="2" applyFont="1" applyFill="1" applyBorder="1" applyAlignment="1">
      <alignment horizontal="center" vertical="center"/>
    </xf>
    <xf numFmtId="4" fontId="0" fillId="6" borderId="1" xfId="3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43" fontId="0" fillId="2" borderId="0" xfId="3" applyNumberFormat="1" applyFont="1" applyFill="1"/>
    <xf numFmtId="0" fontId="0" fillId="0" borderId="0" xfId="0" applyAlignment="1">
      <alignment horizontal="center"/>
    </xf>
  </cellXfs>
  <cellStyles count="4">
    <cellStyle name="Millares 2" xfId="3" xr:uid="{5C341C1B-A053-4959-A2CD-9E074ACEDC63}"/>
    <cellStyle name="Normal" xfId="0" builtinId="0"/>
    <cellStyle name="Normal 2" xfId="1" xr:uid="{265B474A-2427-4F5F-8C9B-E140796D2E76}"/>
    <cellStyle name="Porcentaje 2" xfId="2" xr:uid="{3197D065-A56E-4375-B54E-2B07AF927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C55B-206B-4DE0-8E51-D72FE4AE15A4}">
  <sheetPr>
    <tabColor theme="8"/>
  </sheetPr>
  <dimension ref="B2:W18"/>
  <sheetViews>
    <sheetView showGridLines="0" tabSelected="1" zoomScaleNormal="100" workbookViewId="0">
      <selection activeCell="N4" sqref="N4"/>
    </sheetView>
  </sheetViews>
  <sheetFormatPr baseColWidth="10" defaultColWidth="11.375" defaultRowHeight="13.2" x14ac:dyDescent="0.25"/>
  <cols>
    <col min="1" max="1" width="3.5" style="3" customWidth="1"/>
    <col min="2" max="2" width="15.375" style="3" customWidth="1"/>
    <col min="3" max="6" width="14.375" style="2" customWidth="1"/>
    <col min="7" max="7" width="14.375" style="3" customWidth="1"/>
    <col min="8" max="8" width="9" style="3" customWidth="1"/>
    <col min="9" max="10" width="7.875" style="3" customWidth="1"/>
    <col min="11" max="11" width="8.625" style="3" customWidth="1"/>
    <col min="12" max="12" width="9.375" style="4" customWidth="1"/>
    <col min="13" max="13" width="8.125" style="4" customWidth="1"/>
    <col min="14" max="15" width="12.875" style="4" customWidth="1"/>
    <col min="16" max="18" width="15.375" style="3" customWidth="1"/>
    <col min="19" max="19" width="14.375" style="3" customWidth="1"/>
    <col min="20" max="23" width="12.375" style="3" customWidth="1"/>
    <col min="24" max="16384" width="11.375" style="3"/>
  </cols>
  <sheetData>
    <row r="2" spans="2:23" ht="13.8" x14ac:dyDescent="0.25">
      <c r="B2" s="1" t="s">
        <v>26</v>
      </c>
    </row>
    <row r="3" spans="2:23" x14ac:dyDescent="0.25">
      <c r="N3" s="5">
        <v>1.1499999999999999</v>
      </c>
      <c r="O3" s="6"/>
    </row>
    <row r="4" spans="2:23" s="7" customFormat="1" ht="27.6" x14ac:dyDescent="0.25">
      <c r="B4" s="35" t="s">
        <v>15</v>
      </c>
      <c r="C4" s="35" t="s">
        <v>0</v>
      </c>
      <c r="D4" s="35" t="s">
        <v>1</v>
      </c>
      <c r="E4" s="35" t="s">
        <v>2</v>
      </c>
      <c r="F4" s="35" t="s">
        <v>3</v>
      </c>
      <c r="G4" s="35" t="s">
        <v>4</v>
      </c>
      <c r="H4" s="35" t="s">
        <v>5</v>
      </c>
      <c r="I4" s="35" t="s">
        <v>6</v>
      </c>
      <c r="J4" s="35" t="s">
        <v>7</v>
      </c>
      <c r="K4" s="35" t="s">
        <v>8</v>
      </c>
      <c r="L4" s="35" t="s">
        <v>9</v>
      </c>
      <c r="M4" s="35" t="s">
        <v>10</v>
      </c>
      <c r="N4" s="35" t="s">
        <v>27</v>
      </c>
      <c r="O4" s="35" t="s">
        <v>11</v>
      </c>
      <c r="P4" s="35" t="s">
        <v>12</v>
      </c>
      <c r="Q4" s="35" t="s">
        <v>1</v>
      </c>
      <c r="R4" s="35" t="s">
        <v>13</v>
      </c>
      <c r="S4" s="3"/>
    </row>
    <row r="5" spans="2:23" ht="16.5" customHeight="1" x14ac:dyDescent="0.25">
      <c r="B5" s="21" t="s">
        <v>16</v>
      </c>
      <c r="C5" s="22">
        <v>1256</v>
      </c>
      <c r="D5" s="22">
        <v>20</v>
      </c>
      <c r="E5" s="22">
        <f t="shared" ref="E5:E14" si="0">+C5-D5</f>
        <v>1236</v>
      </c>
      <c r="F5" s="23">
        <f>+E5/$E$15</f>
        <v>0.12464703509479629</v>
      </c>
      <c r="G5" s="29">
        <v>0.95</v>
      </c>
      <c r="H5" s="30">
        <v>1.96</v>
      </c>
      <c r="I5" s="31">
        <v>0.5</v>
      </c>
      <c r="J5" s="32">
        <f>1-I5</f>
        <v>0.5</v>
      </c>
      <c r="K5" s="31">
        <v>0.15</v>
      </c>
      <c r="L5" s="24">
        <f>+E5</f>
        <v>1236</v>
      </c>
      <c r="M5" s="25">
        <f>(L5*H5^2*I5*J5)/((L5-1)*K5^2+H5^2*I5*J5)</f>
        <v>41.291864797080834</v>
      </c>
      <c r="N5" s="25">
        <f t="shared" ref="N5:N14" si="1">+M5*$N$3</f>
        <v>47.485644516642957</v>
      </c>
      <c r="O5" s="25">
        <f>+N5-M5</f>
        <v>6.1937797195621229</v>
      </c>
      <c r="P5" s="26">
        <f>+D5+N5</f>
        <v>67.485644516642964</v>
      </c>
      <c r="Q5" s="26">
        <f t="shared" ref="Q5:Q14" si="2">+D5</f>
        <v>20</v>
      </c>
      <c r="R5" s="26">
        <f t="shared" ref="R5:R14" si="3">+N5</f>
        <v>47.485644516642957</v>
      </c>
      <c r="T5" s="8"/>
      <c r="U5" s="9"/>
      <c r="V5" s="10"/>
      <c r="W5" s="10"/>
    </row>
    <row r="6" spans="2:23" ht="16.5" customHeight="1" x14ac:dyDescent="0.25">
      <c r="B6" s="21" t="s">
        <v>17</v>
      </c>
      <c r="C6" s="22">
        <v>947</v>
      </c>
      <c r="D6" s="22">
        <v>15</v>
      </c>
      <c r="E6" s="22">
        <f t="shared" si="0"/>
        <v>932</v>
      </c>
      <c r="F6" s="23">
        <f>+E6/$E$15</f>
        <v>9.398951189995966E-2</v>
      </c>
      <c r="G6" s="29">
        <v>0.95</v>
      </c>
      <c r="H6" s="30">
        <v>1.96</v>
      </c>
      <c r="I6" s="31">
        <v>0.5</v>
      </c>
      <c r="J6" s="32">
        <f t="shared" ref="J6:J15" si="4">1-I6</f>
        <v>0.5</v>
      </c>
      <c r="K6" s="31">
        <v>0.15</v>
      </c>
      <c r="L6" s="24">
        <f t="shared" ref="L6:L14" si="5">+E6</f>
        <v>932</v>
      </c>
      <c r="M6" s="25">
        <f>(L6*H6^2*I6*J6)/((L6-1)*K6^2+H6^2*I6*J6)</f>
        <v>40.857078953254302</v>
      </c>
      <c r="N6" s="25">
        <f t="shared" si="1"/>
        <v>46.985640796242443</v>
      </c>
      <c r="O6" s="25">
        <f t="shared" ref="O6:O14" si="6">+N6-M6</f>
        <v>6.128561842988141</v>
      </c>
      <c r="P6" s="26">
        <f>+D6+N6</f>
        <v>61.985640796242443</v>
      </c>
      <c r="Q6" s="26">
        <f t="shared" si="2"/>
        <v>15</v>
      </c>
      <c r="R6" s="26">
        <f t="shared" si="3"/>
        <v>46.985640796242443</v>
      </c>
      <c r="T6" s="11"/>
      <c r="U6" s="10"/>
      <c r="V6" s="10"/>
      <c r="W6" s="10"/>
    </row>
    <row r="7" spans="2:23" ht="16.5" customHeight="1" x14ac:dyDescent="0.25">
      <c r="B7" s="21" t="s">
        <v>18</v>
      </c>
      <c r="C7" s="22">
        <v>834</v>
      </c>
      <c r="D7" s="22">
        <v>10</v>
      </c>
      <c r="E7" s="22">
        <f t="shared" si="0"/>
        <v>824</v>
      </c>
      <c r="F7" s="23">
        <f t="shared" ref="F7:F14" si="7">+E7/$E$15</f>
        <v>8.3098023396530857E-2</v>
      </c>
      <c r="G7" s="29">
        <v>0.95</v>
      </c>
      <c r="H7" s="30">
        <v>1.96</v>
      </c>
      <c r="I7" s="31">
        <v>0.5</v>
      </c>
      <c r="J7" s="32">
        <f t="shared" si="4"/>
        <v>0.5</v>
      </c>
      <c r="K7" s="31">
        <v>0.15</v>
      </c>
      <c r="L7" s="24">
        <f t="shared" si="5"/>
        <v>824</v>
      </c>
      <c r="M7" s="25">
        <f>(L7*H7^2*I7*J7)/((L7-1)*K7^2+H7^2*I7*J7)</f>
        <v>40.629102726679982</v>
      </c>
      <c r="N7" s="25">
        <f t="shared" si="1"/>
        <v>46.723468135681976</v>
      </c>
      <c r="O7" s="25">
        <f t="shared" si="6"/>
        <v>6.0943654090019947</v>
      </c>
      <c r="P7" s="26">
        <f t="shared" ref="P7:P14" si="8">+D7+N7</f>
        <v>56.723468135681976</v>
      </c>
      <c r="Q7" s="26">
        <f t="shared" si="2"/>
        <v>10</v>
      </c>
      <c r="R7" s="26">
        <f t="shared" si="3"/>
        <v>46.723468135681976</v>
      </c>
      <c r="T7" s="10"/>
      <c r="U7" s="10"/>
      <c r="V7" s="10"/>
      <c r="W7" s="10"/>
    </row>
    <row r="8" spans="2:23" ht="16.5" customHeight="1" x14ac:dyDescent="0.25">
      <c r="B8" s="21" t="s">
        <v>19</v>
      </c>
      <c r="C8" s="22">
        <v>926</v>
      </c>
      <c r="D8" s="22">
        <v>16</v>
      </c>
      <c r="E8" s="22">
        <f t="shared" si="0"/>
        <v>910</v>
      </c>
      <c r="F8" s="23">
        <f t="shared" si="7"/>
        <v>9.1770875352964909E-2</v>
      </c>
      <c r="G8" s="29">
        <v>0.95</v>
      </c>
      <c r="H8" s="30">
        <v>1.96</v>
      </c>
      <c r="I8" s="31">
        <v>0.5</v>
      </c>
      <c r="J8" s="32">
        <f t="shared" si="4"/>
        <v>0.5</v>
      </c>
      <c r="K8" s="31">
        <v>0.15</v>
      </c>
      <c r="L8" s="24">
        <f t="shared" si="5"/>
        <v>910</v>
      </c>
      <c r="M8" s="25">
        <f>(L8*H8^2*I8*J8)/((L8-1)*K8^2+H8^2*I8*J8)</f>
        <v>40.81483591666705</v>
      </c>
      <c r="N8" s="25">
        <f t="shared" si="1"/>
        <v>46.937061304167102</v>
      </c>
      <c r="O8" s="25">
        <f t="shared" si="6"/>
        <v>6.1222253875000519</v>
      </c>
      <c r="P8" s="26">
        <f t="shared" si="8"/>
        <v>62.937061304167102</v>
      </c>
      <c r="Q8" s="26">
        <f t="shared" si="2"/>
        <v>16</v>
      </c>
      <c r="R8" s="26">
        <f t="shared" si="3"/>
        <v>46.937061304167102</v>
      </c>
      <c r="T8" s="10"/>
      <c r="U8" s="10"/>
      <c r="V8" s="10"/>
      <c r="W8" s="10"/>
    </row>
    <row r="9" spans="2:23" ht="16.5" customHeight="1" x14ac:dyDescent="0.25">
      <c r="B9" s="21" t="s">
        <v>20</v>
      </c>
      <c r="C9" s="22">
        <v>703</v>
      </c>
      <c r="D9" s="22">
        <v>18</v>
      </c>
      <c r="E9" s="22">
        <f t="shared" si="0"/>
        <v>685</v>
      </c>
      <c r="F9" s="23">
        <f t="shared" si="7"/>
        <v>6.9080274304154907E-2</v>
      </c>
      <c r="G9" s="29">
        <v>0.95</v>
      </c>
      <c r="H9" s="30">
        <v>1.96</v>
      </c>
      <c r="I9" s="31">
        <v>0.5</v>
      </c>
      <c r="J9" s="32">
        <f t="shared" si="4"/>
        <v>0.5</v>
      </c>
      <c r="K9" s="31">
        <v>0.15</v>
      </c>
      <c r="L9" s="24">
        <f t="shared" si="5"/>
        <v>685</v>
      </c>
      <c r="M9" s="25">
        <f>(L9*H9^2*I9*J9)/((L9-1)*K9^2+H9^2*I9*J9)</f>
        <v>40.235957530091</v>
      </c>
      <c r="N9" s="25">
        <f t="shared" si="1"/>
        <v>46.271351159604649</v>
      </c>
      <c r="O9" s="25">
        <f t="shared" si="6"/>
        <v>6.0353936295136492</v>
      </c>
      <c r="P9" s="26">
        <f t="shared" si="8"/>
        <v>64.271351159604649</v>
      </c>
      <c r="Q9" s="26">
        <f t="shared" si="2"/>
        <v>18</v>
      </c>
      <c r="R9" s="26">
        <f t="shared" si="3"/>
        <v>46.271351159604649</v>
      </c>
      <c r="T9" s="10"/>
      <c r="U9" s="10"/>
      <c r="V9" s="10"/>
      <c r="W9" s="10"/>
    </row>
    <row r="10" spans="2:23" x14ac:dyDescent="0.25">
      <c r="B10" s="21" t="s">
        <v>21</v>
      </c>
      <c r="C10" s="22">
        <v>988</v>
      </c>
      <c r="D10" s="22">
        <v>22</v>
      </c>
      <c r="E10" s="22">
        <f t="shared" si="0"/>
        <v>966</v>
      </c>
      <c r="F10" s="23">
        <f t="shared" si="7"/>
        <v>9.7418313836224291E-2</v>
      </c>
      <c r="G10" s="29">
        <v>0.95</v>
      </c>
      <c r="H10" s="30">
        <v>1.96</v>
      </c>
      <c r="I10" s="31">
        <v>0.5</v>
      </c>
      <c r="J10" s="32">
        <f t="shared" si="4"/>
        <v>0.5</v>
      </c>
      <c r="K10" s="31">
        <v>0.15</v>
      </c>
      <c r="L10" s="24">
        <f t="shared" si="5"/>
        <v>966</v>
      </c>
      <c r="M10" s="25">
        <f>(L10*H10^2*I10*J10)/((L10-1)*K10^2+H10^2*I10*J10)</f>
        <v>40.91873558300879</v>
      </c>
      <c r="N10" s="25">
        <f>+M10*$N$3</f>
        <v>47.056545920460103</v>
      </c>
      <c r="O10" s="25">
        <f t="shared" si="6"/>
        <v>6.1378103374513131</v>
      </c>
      <c r="P10" s="26">
        <f t="shared" si="8"/>
        <v>69.05654592046011</v>
      </c>
      <c r="Q10" s="26">
        <f t="shared" si="2"/>
        <v>22</v>
      </c>
      <c r="R10" s="26">
        <f t="shared" si="3"/>
        <v>47.056545920460103</v>
      </c>
      <c r="T10" s="10"/>
      <c r="U10" s="10"/>
      <c r="V10" s="10"/>
      <c r="W10" s="10"/>
    </row>
    <row r="11" spans="2:23" x14ac:dyDescent="0.25">
      <c r="B11" s="21" t="s">
        <v>22</v>
      </c>
      <c r="C11" s="22">
        <v>1139</v>
      </c>
      <c r="D11" s="22">
        <v>12</v>
      </c>
      <c r="E11" s="22">
        <f t="shared" si="0"/>
        <v>1127</v>
      </c>
      <c r="F11" s="23">
        <f t="shared" si="7"/>
        <v>0.11365469947559499</v>
      </c>
      <c r="G11" s="29">
        <v>0.95</v>
      </c>
      <c r="H11" s="30">
        <v>1.96</v>
      </c>
      <c r="I11" s="31">
        <v>0.5</v>
      </c>
      <c r="J11" s="32">
        <f t="shared" si="4"/>
        <v>0.5</v>
      </c>
      <c r="K11" s="31">
        <v>0.15</v>
      </c>
      <c r="L11" s="24">
        <f t="shared" si="5"/>
        <v>1127</v>
      </c>
      <c r="M11" s="25">
        <f>(L11*H11^2*I11*J11)/((L11-1)*K11^2+H11^2*I11*J11)</f>
        <v>41.161982704199218</v>
      </c>
      <c r="N11" s="25">
        <f t="shared" si="1"/>
        <v>47.336280109829097</v>
      </c>
      <c r="O11" s="25">
        <f t="shared" si="6"/>
        <v>6.1742974056298792</v>
      </c>
      <c r="P11" s="26">
        <f t="shared" si="8"/>
        <v>59.336280109829097</v>
      </c>
      <c r="Q11" s="26">
        <f t="shared" si="2"/>
        <v>12</v>
      </c>
      <c r="R11" s="26">
        <f t="shared" si="3"/>
        <v>47.336280109829097</v>
      </c>
      <c r="T11" s="10"/>
      <c r="U11" s="10"/>
      <c r="V11" s="10"/>
      <c r="W11" s="10"/>
    </row>
    <row r="12" spans="2:23" x14ac:dyDescent="0.25">
      <c r="B12" s="21" t="s">
        <v>23</v>
      </c>
      <c r="C12" s="22">
        <v>1125</v>
      </c>
      <c r="D12" s="22">
        <v>25</v>
      </c>
      <c r="E12" s="22">
        <f t="shared" si="0"/>
        <v>1100</v>
      </c>
      <c r="F12" s="23">
        <f t="shared" si="7"/>
        <v>0.11093182734973779</v>
      </c>
      <c r="G12" s="29">
        <v>0.95</v>
      </c>
      <c r="H12" s="30">
        <v>1.96</v>
      </c>
      <c r="I12" s="31">
        <v>0.5</v>
      </c>
      <c r="J12" s="32">
        <f t="shared" si="4"/>
        <v>0.5</v>
      </c>
      <c r="K12" s="31">
        <v>0.15</v>
      </c>
      <c r="L12" s="24">
        <f t="shared" si="5"/>
        <v>1100</v>
      </c>
      <c r="M12" s="25">
        <f t="shared" ref="M12:M14" si="9">(L12*H12^2*I12*J12)/((L12-1)*K12^2+H12^2*I12*J12)</f>
        <v>41.125977600348797</v>
      </c>
      <c r="N12" s="25">
        <f t="shared" si="1"/>
        <v>47.294874240401114</v>
      </c>
      <c r="O12" s="25">
        <f t="shared" si="6"/>
        <v>6.1688966400523171</v>
      </c>
      <c r="P12" s="26">
        <f t="shared" si="8"/>
        <v>72.294874240401114</v>
      </c>
      <c r="Q12" s="26">
        <f t="shared" si="2"/>
        <v>25</v>
      </c>
      <c r="R12" s="26">
        <f t="shared" si="3"/>
        <v>47.294874240401114</v>
      </c>
      <c r="T12" s="10"/>
      <c r="U12" s="10"/>
      <c r="V12" s="10"/>
      <c r="W12" s="10"/>
    </row>
    <row r="13" spans="2:23" x14ac:dyDescent="0.25">
      <c r="B13" s="21" t="s">
        <v>24</v>
      </c>
      <c r="C13" s="22">
        <v>1326</v>
      </c>
      <c r="D13" s="22">
        <v>20</v>
      </c>
      <c r="E13" s="22">
        <f t="shared" si="0"/>
        <v>1306</v>
      </c>
      <c r="F13" s="23">
        <f t="shared" si="7"/>
        <v>0.13170633319887051</v>
      </c>
      <c r="G13" s="29">
        <v>0.95</v>
      </c>
      <c r="H13" s="30">
        <v>1.96</v>
      </c>
      <c r="I13" s="31">
        <v>0.5</v>
      </c>
      <c r="J13" s="32">
        <f t="shared" si="4"/>
        <v>0.5</v>
      </c>
      <c r="K13" s="31">
        <v>0.15</v>
      </c>
      <c r="L13" s="24">
        <f t="shared" si="5"/>
        <v>1306</v>
      </c>
      <c r="M13" s="25">
        <f t="shared" si="9"/>
        <v>41.36419669622628</v>
      </c>
      <c r="N13" s="25">
        <f t="shared" si="1"/>
        <v>47.568826200660219</v>
      </c>
      <c r="O13" s="25">
        <f t="shared" si="6"/>
        <v>6.2046295044339388</v>
      </c>
      <c r="P13" s="26">
        <f t="shared" si="8"/>
        <v>67.568826200660226</v>
      </c>
      <c r="Q13" s="26">
        <f t="shared" si="2"/>
        <v>20</v>
      </c>
      <c r="R13" s="26">
        <f t="shared" si="3"/>
        <v>47.568826200660219</v>
      </c>
      <c r="T13" s="10"/>
      <c r="U13" s="10"/>
      <c r="V13" s="10"/>
      <c r="W13" s="10"/>
    </row>
    <row r="14" spans="2:23" x14ac:dyDescent="0.25">
      <c r="B14" s="21" t="s">
        <v>25</v>
      </c>
      <c r="C14" s="22">
        <v>845</v>
      </c>
      <c r="D14" s="22">
        <v>15</v>
      </c>
      <c r="E14" s="22">
        <f t="shared" si="0"/>
        <v>830</v>
      </c>
      <c r="F14" s="23">
        <f t="shared" si="7"/>
        <v>8.3703106091165796E-2</v>
      </c>
      <c r="G14" s="29">
        <v>0.95</v>
      </c>
      <c r="H14" s="30">
        <v>1.96</v>
      </c>
      <c r="I14" s="31">
        <v>0.5</v>
      </c>
      <c r="J14" s="32">
        <f t="shared" si="4"/>
        <v>0.5</v>
      </c>
      <c r="K14" s="31">
        <v>0.15</v>
      </c>
      <c r="L14" s="24">
        <f t="shared" si="5"/>
        <v>830</v>
      </c>
      <c r="M14" s="25">
        <f t="shared" si="9"/>
        <v>40.643250105797712</v>
      </c>
      <c r="N14" s="25">
        <f t="shared" si="1"/>
        <v>46.739737621667366</v>
      </c>
      <c r="O14" s="25">
        <f t="shared" si="6"/>
        <v>6.0964875158696543</v>
      </c>
      <c r="P14" s="26">
        <f t="shared" si="8"/>
        <v>61.739737621667366</v>
      </c>
      <c r="Q14" s="26">
        <f t="shared" si="2"/>
        <v>15</v>
      </c>
      <c r="R14" s="26">
        <f t="shared" si="3"/>
        <v>46.739737621667366</v>
      </c>
      <c r="T14" s="10"/>
      <c r="U14" s="10"/>
      <c r="V14" s="10"/>
      <c r="W14" s="10"/>
    </row>
    <row r="15" spans="2:23" ht="21.75" customHeight="1" x14ac:dyDescent="0.25">
      <c r="B15" s="27" t="s">
        <v>14</v>
      </c>
      <c r="C15" s="12">
        <f>+SUM(C5:C14)</f>
        <v>10089</v>
      </c>
      <c r="D15" s="12">
        <f>SUM(D5:D14)</f>
        <v>173</v>
      </c>
      <c r="E15" s="12">
        <f>SUM(E5:E14)</f>
        <v>9916</v>
      </c>
      <c r="F15" s="28">
        <f>+E15/$E$15</f>
        <v>1</v>
      </c>
      <c r="G15" s="33">
        <v>0.95</v>
      </c>
      <c r="H15" s="30">
        <v>1.96</v>
      </c>
      <c r="I15" s="31">
        <v>0.5</v>
      </c>
      <c r="J15" s="34">
        <f t="shared" si="4"/>
        <v>0.5</v>
      </c>
      <c r="K15" s="31">
        <v>0.15</v>
      </c>
      <c r="L15" s="12">
        <f>SUM(L5:L14)</f>
        <v>9916</v>
      </c>
      <c r="M15" s="13">
        <f>SUM(M5:M14)</f>
        <v>409.04298261335396</v>
      </c>
      <c r="N15" s="12">
        <f>SUM(N5:N14)</f>
        <v>470.39943000535703</v>
      </c>
      <c r="O15" s="12">
        <f>+N15-M15</f>
        <v>61.356447392003076</v>
      </c>
      <c r="P15" s="13">
        <f>SUM(P5:P14)</f>
        <v>643.39943000535698</v>
      </c>
      <c r="Q15" s="12">
        <f>SUM(Q5:Q14)</f>
        <v>173</v>
      </c>
      <c r="R15" s="12">
        <f>SUM(R5:R14)</f>
        <v>470.39943000535703</v>
      </c>
      <c r="T15" s="14"/>
    </row>
    <row r="16" spans="2:23" x14ac:dyDescent="0.25">
      <c r="M16" s="15"/>
      <c r="N16" s="16"/>
      <c r="O16" s="16"/>
      <c r="Q16" s="17"/>
      <c r="R16" s="17"/>
    </row>
    <row r="17" spans="4:23" x14ac:dyDescent="0.25">
      <c r="D17" s="18"/>
      <c r="E17" s="19"/>
      <c r="L17" s="20">
        <f>+M15/(0.87)</f>
        <v>470.16434783144132</v>
      </c>
      <c r="M17" s="36">
        <f>+L17/M15</f>
        <v>1.1494252873563218</v>
      </c>
      <c r="N17" s="3"/>
      <c r="O17" s="3"/>
      <c r="Q17" s="17"/>
      <c r="R17" s="17"/>
    </row>
    <row r="18" spans="4:23" x14ac:dyDescent="0.25">
      <c r="H18" s="10"/>
      <c r="I18" s="10"/>
      <c r="J18" s="10"/>
      <c r="K18" s="10"/>
      <c r="L18" s="20"/>
      <c r="M18" s="20"/>
      <c r="N18" s="14"/>
      <c r="O18" s="14"/>
      <c r="P18" s="10"/>
      <c r="Q18" s="10"/>
      <c r="R18" s="10"/>
      <c r="T18" s="10"/>
      <c r="U18" s="10"/>
      <c r="V18" s="10"/>
      <c r="W18" s="10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70E2-8A8A-466A-A30A-88DD016D13B6}">
  <dimension ref="A1:F12"/>
  <sheetViews>
    <sheetView zoomScale="160" zoomScaleNormal="160" workbookViewId="0">
      <selection activeCell="D13" sqref="D13"/>
    </sheetView>
  </sheetViews>
  <sheetFormatPr baseColWidth="10" defaultRowHeight="11.4" x14ac:dyDescent="0.2"/>
  <cols>
    <col min="1" max="3" width="11" style="37"/>
  </cols>
  <sheetData>
    <row r="1" spans="1:6" x14ac:dyDescent="0.2">
      <c r="A1" s="37" t="s">
        <v>28</v>
      </c>
      <c r="B1" s="37" t="s">
        <v>29</v>
      </c>
      <c r="C1" s="37" t="s">
        <v>30</v>
      </c>
      <c r="D1" s="37" t="s">
        <v>33</v>
      </c>
      <c r="E1" s="37" t="s">
        <v>9</v>
      </c>
      <c r="F1">
        <v>100</v>
      </c>
    </row>
    <row r="2" spans="1:6" x14ac:dyDescent="0.2">
      <c r="A2" s="37">
        <v>1</v>
      </c>
      <c r="B2" s="37">
        <v>910</v>
      </c>
      <c r="C2" s="37" t="s">
        <v>31</v>
      </c>
      <c r="D2">
        <v>10</v>
      </c>
      <c r="F2">
        <f>+F1/10</f>
        <v>10</v>
      </c>
    </row>
    <row r="3" spans="1:6" x14ac:dyDescent="0.2">
      <c r="A3" s="37">
        <v>2</v>
      </c>
      <c r="B3" s="37">
        <v>726</v>
      </c>
      <c r="C3" s="37" t="s">
        <v>31</v>
      </c>
      <c r="D3">
        <v>10</v>
      </c>
    </row>
    <row r="4" spans="1:6" x14ac:dyDescent="0.2">
      <c r="A4" s="37">
        <v>3</v>
      </c>
      <c r="B4" s="37">
        <v>879</v>
      </c>
      <c r="C4" s="37" t="s">
        <v>32</v>
      </c>
      <c r="D4">
        <v>10</v>
      </c>
    </row>
    <row r="5" spans="1:6" x14ac:dyDescent="0.2">
      <c r="A5" s="37">
        <v>4</v>
      </c>
      <c r="B5" s="37">
        <v>659</v>
      </c>
      <c r="C5" s="37" t="s">
        <v>31</v>
      </c>
      <c r="D5">
        <v>10</v>
      </c>
    </row>
    <row r="6" spans="1:6" x14ac:dyDescent="0.2">
      <c r="A6" s="37">
        <v>5</v>
      </c>
      <c r="B6" s="37">
        <v>845</v>
      </c>
      <c r="C6" s="37" t="s">
        <v>32</v>
      </c>
      <c r="D6">
        <v>10</v>
      </c>
    </row>
    <row r="7" spans="1:6" x14ac:dyDescent="0.2">
      <c r="A7" s="37">
        <v>6</v>
      </c>
      <c r="B7" s="37">
        <v>820</v>
      </c>
      <c r="C7" s="37" t="s">
        <v>32</v>
      </c>
      <c r="D7">
        <v>10</v>
      </c>
    </row>
    <row r="8" spans="1:6" x14ac:dyDescent="0.2">
      <c r="A8" s="37">
        <v>7</v>
      </c>
      <c r="B8" s="37">
        <v>824</v>
      </c>
      <c r="C8" s="37" t="s">
        <v>31</v>
      </c>
      <c r="D8">
        <v>10</v>
      </c>
    </row>
    <row r="9" spans="1:6" x14ac:dyDescent="0.2">
      <c r="A9" s="37">
        <v>8</v>
      </c>
      <c r="B9" s="37">
        <v>529</v>
      </c>
      <c r="C9" s="37" t="s">
        <v>32</v>
      </c>
      <c r="D9">
        <v>10</v>
      </c>
    </row>
    <row r="10" spans="1:6" x14ac:dyDescent="0.2">
      <c r="A10" s="37">
        <v>9</v>
      </c>
      <c r="B10" s="37">
        <v>922</v>
      </c>
      <c r="C10" s="37" t="s">
        <v>32</v>
      </c>
      <c r="D10">
        <v>10</v>
      </c>
    </row>
    <row r="11" spans="1:6" x14ac:dyDescent="0.2">
      <c r="A11" s="37">
        <v>10</v>
      </c>
      <c r="B11" s="37">
        <v>701</v>
      </c>
      <c r="C11" s="37" t="s">
        <v>31</v>
      </c>
      <c r="D11">
        <v>10</v>
      </c>
    </row>
    <row r="12" spans="1:6" x14ac:dyDescent="0.2">
      <c r="D12">
        <f>SUM(D2:D11)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de muestra</vt:lpstr>
      <vt:lpstr>Factor de Expansión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Silvera</dc:creator>
  <cp:lastModifiedBy>Christian Silvera</cp:lastModifiedBy>
  <dcterms:created xsi:type="dcterms:W3CDTF">2026-03-26T11:55:50Z</dcterms:created>
  <dcterms:modified xsi:type="dcterms:W3CDTF">2026-03-26T15:02:11Z</dcterms:modified>
</cp:coreProperties>
</file>